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7a28488d0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review" sheetId="1" r:id="R95f02e89d9014ea6"/>
    <x:sheet xmlns:r="http://schemas.openxmlformats.org/officeDocument/2006/relationships" name="Quantities" sheetId="2" r:id="R97c3ba5761234778"/>
    <x:sheet xmlns:r="http://schemas.openxmlformats.org/officeDocument/2006/relationships" name="Market prices" sheetId="3" r:id="Rb60fd8caf3e94ed3"/>
    <x:sheet xmlns:r="http://schemas.openxmlformats.org/officeDocument/2006/relationships" name="Quote register" sheetId="4" r:id="Rd2ed247d3eb946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%"/>
  </x:numFmts>
  <x:fonts count="9">
    <x:font>
      <x:sz val="11"/>
      <x:name val="Carlito"/>
    </x:font>
    <x:font>
      <x:sz val="10"/>
      <x:color rgb="FF1D2630"/>
      <x:name val="Arial"/>
    </x:font>
    <x:font>
      <x:b/>
      <x:sz val="15"/>
      <x:color rgb="FF183B56"/>
      <x:name val="Arial"/>
    </x:font>
    <x:font>
      <x:b/>
      <x:sz val="10"/>
      <x:color rgb="FFFFFFFF"/>
      <x:name val="Arial"/>
    </x:font>
    <x:font>
      <x:sz val="10"/>
      <x:color rgb="FF2455A4"/>
      <x:name val="Arial"/>
    </x:font>
    <x:font>
      <x:sz val="10"/>
      <x:color rgb="FF257047"/>
      <x:name val="Arial"/>
    </x:font>
    <x:font>
      <x:b/>
      <x:sz val="10"/>
      <x:color rgb="FF1D2630"/>
      <x:name val="Arial"/>
    </x:font>
    <x:font>
      <x:b/>
      <x:sz val="10"/>
      <x:color rgb="FF183B56"/>
      <x:name val="Arial"/>
    </x:font>
    <x:font>
      <x:sz val="10"/>
      <x:color rgb="FF5968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B56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183B56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8C3325"/>
      </x:font>
      <x:fill>
        <x:patternFill patternType="solid">
          <x:bgColor rgb="FFFCE5DF"/>
        </x:patternFill>
      </x:fill>
    </x:dxf>
    <x:dxf>
      <x:font>
        <x:color rgb="FF8C3325"/>
      </x:font>
      <x:fill>
        <x:patternFill patternType="solid">
          <x:bgColor rgb="FFFC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e00a99df645f0" /><Relationship Type="http://schemas.openxmlformats.org/officeDocument/2006/relationships/theme" Target="/xl/theme/theme1.xml" Id="Ra24122843b854f8a" /><Relationship Type="http://schemas.openxmlformats.org/officeDocument/2006/relationships/sharedStrings" Target="/xl/sharedStrings.xml" Id="R55106f894c2b46eb" /><Relationship Type="http://schemas.openxmlformats.org/officeDocument/2006/relationships/worksheet" Target="/xl/worksheets/sheet1.xml" Id="R95f02e89d9014ea6" /><Relationship Type="http://schemas.openxmlformats.org/officeDocument/2006/relationships/worksheet" Target="/xl/worksheets/sheet2.xml" Id="R97c3ba5761234778" /><Relationship Type="http://schemas.openxmlformats.org/officeDocument/2006/relationships/worksheet" Target="/xl/worksheets/sheet3.xml" Id="Rb60fd8caf3e94ed3" /><Relationship Type="http://schemas.openxmlformats.org/officeDocument/2006/relationships/worksheet" Target="/xl/worksheets/sheet4.xml" Id="Rd2ed247d3eb946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39" hidden="0" customWidth="1"/>
    <x:col min="2" max="2" width="20" hidden="0" customWidth="1"/>
    <x:col min="3" max="3" width="12" hidden="0" customWidth="1"/>
    <x:col min="4" max="4" width="18" hidden="0" customWidth="1"/>
    <x:col min="5" max="5" width="5" hidden="0" customWidth="1"/>
    <x:col min="6" max="6" width="77" hidden="0" customWidth="1"/>
    <x:col min="7" max="7" width="3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Chapel P02 | Cost review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2"/>
      <x:c r="H3" s="2"/>
      <x:c r="I3" s="2"/>
      <x:c r="J3" s="2"/>
    </x:row>
    <x:row r="4" ht="23" customHeight="1">
      <x:c r="A4" s="2" t="str">
        <x:v>Research date</x:v>
      </x:c>
      <x:c r="B4" s="2" t="str">
        <x:v>2026-10-07</x:v>
      </x:c>
      <x:c r="C4" s="2"/>
      <x:c r="D4" s="2"/>
      <x:c r="E4" s="2"/>
      <x:c r="F4" s="2" t="str">
        <x:v>Published references are not supplier quotations.</x:v>
      </x:c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8" customHeight="1">
      <x:c r="A6" s="7" t="str">
        <x:v>Budget control</x:v>
      </x:c>
      <x:c r="B6" s="7" t="str">
        <x:v>Value</x:v>
      </x:c>
      <x:c r="C6" s="7" t="str">
        <x:v>Unit</x:v>
      </x:c>
      <x:c r="D6" s="7" t="str">
        <x:v>Basis</x:v>
      </x:c>
      <x:c r="E6" s="2"/>
      <x:c r="F6" s="2"/>
      <x:c r="G6" s="2"/>
      <x:c r="H6" s="2"/>
      <x:c r="I6" s="2"/>
      <x:c r="J6" s="2"/>
    </x:row>
    <x:row r="7" ht="23" customHeight="1">
      <x:c r="A7" s="2" t="str">
        <x:v>Overall target</x:v>
      </x:c>
      <x:c r="B7" s="10" t="n">
        <x:v>300000</x:v>
      </x:c>
      <x:c r="C7" s="2" t="str">
        <x:v>USD</x:v>
      </x:c>
      <x:c r="D7" s="2" t="str">
        <x:v>Prior brief</x:v>
      </x:c>
      <x:c r="E7" s="2"/>
      <x:c r="F7" s="2" t="str">
        <x:v>Budget excludes land. No whole-project estimate is verified yet.</x:v>
      </x:c>
      <x:c r="G7" s="2"/>
      <x:c r="H7" s="2"/>
      <x:c r="I7" s="2"/>
      <x:c r="J7" s="2"/>
    </x:row>
    <x:row r="8" ht="23" customHeight="1">
      <x:c r="A8" s="2" t="str">
        <x:v>Planning exchange rate</x:v>
      </x:c>
      <x:c r="B8" s="10" t="n">
        <x:v>60</x:v>
      </x:c>
      <x:c r="C8" s="2" t="str">
        <x:v>PHP/USD</x:v>
      </x:c>
      <x:c r="D8" s="2" t="str">
        <x:v>Assumption</x:v>
      </x:c>
      <x:c r="E8" s="2"/>
      <x:c r="F8" s="2" t="str">
        <x:v>60 PHP/USD is editable planning arithmetic, not a live FX quote.</x:v>
      </x:c>
      <x:c r="G8" s="2"/>
      <x:c r="H8" s="2"/>
      <x:c r="I8" s="2"/>
      <x:c r="J8" s="2"/>
    </x:row>
    <x:row r="9" ht="23" customHeight="1">
      <x:c r="A9" s="2" t="str">
        <x:v>Contingency target</x:v>
      </x:c>
      <x:c r="B9" s="10" t="n">
        <x:v>36000</x:v>
      </x:c>
      <x:c r="C9" s="2" t="str">
        <x:v>USD</x:v>
      </x:c>
      <x:c r="D9" s="2" t="str">
        <x:v>Prior brief</x:v>
      </x:c>
      <x:c r="E9" s="2"/>
      <x:c r="F9" s="2" t="str">
        <x:v>Reserve is carried from P01; it is not a risk-based assessment.</x:v>
      </x:c>
      <x:c r="G9" s="2"/>
      <x:c r="H9" s="2"/>
      <x:c r="I9" s="2"/>
      <x:c r="J9" s="2"/>
    </x:row>
    <x:row r="10" ht="23" customHeight="1">
      <x:c r="A10" s="2" t="str">
        <x:v>Overall target in pesos</x:v>
      </x:c>
      <x:c r="B10" s="11" t="n">
        <x:f>B7*B8</x:f>
        <x:v>18000000</x:v>
      </x:c>
      <x:c r="C10" s="2" t="str">
        <x:v>PHP</x:v>
      </x:c>
      <x:c r="D10" s="2"/>
      <x:c r="E10" s="2"/>
      <x:c r="F10" s="2"/>
      <x:c r="G10" s="2"/>
      <x:c r="H10" s="2"/>
      <x:c r="I10" s="2"/>
      <x:c r="J10" s="2"/>
    </x:row>
    <x:row r="11" ht="23" customHeight="1">
      <x:c r="A11" s="2" t="str">
        <x:v>Contingency reserve in pesos</x:v>
      </x:c>
      <x:c r="B11" s="11" t="n">
        <x:f>B9*B8</x:f>
        <x:v>2160000</x:v>
      </x:c>
      <x:c r="C11" s="2" t="str">
        <x:v>PHP</x:v>
      </x:c>
      <x:c r="D11" s="2"/>
      <x:c r="E11" s="2"/>
      <x:c r="F11" s="2"/>
      <x:c r="G11" s="2"/>
      <x:c r="H11" s="2"/>
      <x:c r="I11" s="2"/>
      <x:c r="J11" s="2"/>
    </x:row>
    <x:row r="12" ht="23" customHeight="1">
      <x:c r="A12" s="2" t="str">
        <x:v>Target before contingency</x:v>
      </x:c>
      <x:c r="B12" s="11" t="n">
        <x:f>(B7-B9)*B8</x:f>
        <x:v>15840000</x:v>
      </x:c>
      <x:c r="C12" s="2" t="str">
        <x:v>PHP</x:v>
      </x:c>
      <x:c r="D12" s="2"/>
      <x:c r="E12" s="2"/>
      <x:c r="F12" s="2"/>
      <x:c r="G12" s="2"/>
      <x:c r="H12" s="2"/>
      <x:c r="I12" s="2"/>
      <x:c r="J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8" customHeight="1">
      <x:c r="A15" s="7" t="str">
        <x:v>Quote coverage</x:v>
      </x:c>
      <x:c r="B15" s="7" t="str">
        <x:v>Result</x:v>
      </x:c>
      <x:c r="C15" s="7" t="str">
        <x:v>Unit</x:v>
      </x:c>
      <x:c r="D15" s="7" t="str">
        <x:v>Status</x:v>
      </x:c>
      <x:c r="E15" s="2"/>
      <x:c r="F15" s="2"/>
      <x:c r="G15" s="2"/>
      <x:c r="H15" s="2"/>
      <x:c r="I15" s="2"/>
      <x:c r="J15" s="2"/>
    </x:row>
    <x:row r="16" ht="23" customHeight="1">
      <x:c r="A16" s="2" t="str">
        <x:v>Comparable packages</x:v>
      </x:c>
      <x:c r="B16" s="12" t="n">
        <x:f>COUNTIF('Quote register'!F7:F22,"Ready")</x:f>
        <x:v>0</x:v>
      </x:c>
      <x:c r="C16" s="2" t="str">
        <x:v>of 16</x:v>
      </x:c>
      <x:c r="D16" s="2" t="str">
        <x:f>IF(B16=16,"Reviewable","Incomplete")</x:f>
        <x:v>Incomplete</x:v>
      </x:c>
      <x:c r="E16" s="2"/>
      <x:c r="F16" s="2" t="str">
        <x:v>Enter an all-in amount, a quote reference and Comparable for each package.</x:v>
      </x:c>
      <x:c r="G16" s="2"/>
      <x:c r="H16" s="2"/>
      <x:c r="I16" s="2"/>
      <x:c r="J16" s="2"/>
    </x:row>
    <x:row r="17" ht="23" customHeight="1">
      <x:c r="A17" s="2" t="str">
        <x:v>Complete base cost</x:v>
      </x:c>
      <x:c r="B17" s="13" t="str">
        <x:f>IF(B16=16,SUM('Quote register'!C7:C22),"n.a.")</x:f>
        <x:v>n.a.</x:v>
      </x:c>
      <x:c r="C17" s="2" t="str">
        <x:v>PHP</x:v>
      </x:c>
      <x:c r="D17" s="2"/>
      <x:c r="E17" s="2"/>
      <x:c r="F17" s="2" t="str">
        <x:v>Missing scope stays n.a.; no missing quote is silently priced at zero.</x:v>
      </x:c>
      <x:c r="G17" s="2"/>
      <x:c r="H17" s="2"/>
      <x:c r="I17" s="2"/>
      <x:c r="J17" s="2"/>
    </x:row>
    <x:row r="18" ht="23" customHeight="1">
      <x:c r="A18" s="2" t="str">
        <x:v>Total with contingency</x:v>
      </x:c>
      <x:c r="B18" s="11" t="str">
        <x:f>IF(B16=16,B17+B11,"n.a.")</x:f>
        <x:v>n.a.</x:v>
      </x:c>
      <x:c r="C18" s="2" t="str">
        <x:v>PHP</x:v>
      </x:c>
      <x:c r="D18" s="2"/>
      <x:c r="E18" s="2"/>
      <x:c r="F18" s="2" t="str">
        <x:v>Every package must include labor, tax, freight and installation as applicable.</x:v>
      </x:c>
      <x:c r="G18" s="2"/>
      <x:c r="H18" s="2"/>
      <x:c r="I18" s="2"/>
      <x:c r="J18" s="2"/>
    </x:row>
    <x:row r="19" ht="23" customHeight="1">
      <x:c r="A19" s="2" t="str">
        <x:v>Headroom against target</x:v>
      </x:c>
      <x:c r="B19" s="11" t="str">
        <x:f>IF(B16=16,B10-B18,"n.a.")</x:f>
        <x:v>n.a.</x:v>
      </x:c>
      <x:c r="C19" s="2" t="str">
        <x:v>PHP</x:v>
      </x:c>
      <x:c r="D19" s="2"/>
      <x:c r="E19" s="2"/>
      <x:c r="F19" s="2" t="str">
        <x:v>Positive = below target; negative = above. Review scope and validity first.</x:v>
      </x:c>
      <x:c r="G19" s="2"/>
      <x:c r="H19" s="2"/>
      <x:c r="I19" s="2"/>
      <x:c r="J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8" customHeight="1">
      <x:c r="A22" s="7" t="str">
        <x:v>Illustrations only</x:v>
      </x:c>
      <x:c r="B22" s="7" t="str">
        <x:v>Amount</x:v>
      </x:c>
      <x:c r="C22" s="7" t="str">
        <x:v>Unit</x:v>
      </x:c>
      <x:c r="D22" s="7" t="str">
        <x:v>Source</x:v>
      </x:c>
      <x:c r="E22" s="2"/>
      <x:c r="F22" s="2"/>
      <x:c r="G22" s="2"/>
      <x:c r="H22" s="2"/>
      <x:c r="I22" s="2"/>
      <x:c r="J22" s="2"/>
    </x:row>
    <x:row r="23" ht="23" customHeight="1">
      <x:c r="A23" s="2" t="str">
        <x:v>99 chairs at regular listed price</x:v>
      </x:c>
      <x:c r="B23" s="13" t="n">
        <x:f>Quantities!B8*'Market prices'!D11</x:f>
        <x:v>206885.25</x:v>
      </x:c>
      <x:c r="C23" s="2" t="str">
        <x:v>PHP</x:v>
      </x:c>
      <x:c r="D23" s="2" t="str">
        <x:v>P05</x:v>
      </x:c>
      <x:c r="E23" s="2"/>
      <x:c r="F23" s="2" t="str">
        <x:v>Sold out / preorder. Footprint, suitability, bulk stock, tax and freight unresolved.</x:v>
      </x:c>
      <x:c r="G23" s="2"/>
      <x:c r="H23" s="2"/>
      <x:c r="I23" s="2"/>
      <x:c r="J23" s="2"/>
    </x:row>
    <x:row r="24" ht="23" customHeight="1">
      <x:c r="A24" s="2" t="str">
        <x:v>99 chairs at promotional price</x:v>
      </x:c>
      <x:c r="B24" s="13" t="n">
        <x:f>Quantities!B8*'Market prices'!D12</x:f>
        <x:v>144819.18</x:v>
      </x:c>
      <x:c r="C24" s="2" t="str">
        <x:v>PHP</x:v>
      </x:c>
      <x:c r="D24" s="2" t="str">
        <x:v>P06</x:v>
      </x:c>
      <x:c r="E24" s="2"/>
      <x:c r="F24" s="2" t="str">
        <x:v>Promotion may expire. Comparison only; not an available supply commitment.</x:v>
      </x:c>
      <x:c r="G24" s="2"/>
      <x:c r="H24" s="2"/>
      <x:c r="I24" s="2"/>
      <x:c r="J24" s="2"/>
    </x:row>
    <x:row r="25" ht="23" customHeight="1">
      <x:c r="A25" s="2" t="str">
        <x:v>Tile example: assumed per piece</x:v>
      </x:c>
      <x:c r="B25" s="13" t="n">
        <x:f>Quantities!B20*'Market prices'!D9</x:f>
        <x:v>855000</x:v>
      </x:c>
      <x:c r="C25" s="2" t="str">
        <x:v>PHP</x:v>
      </x:c>
      <x:c r="D25" s="2" t="str">
        <x:v>P03</x:v>
      </x:c>
      <x:c r="E25" s="2"/>
      <x:c r="F25" s="2" t="str">
        <x:v>Conditional: verify per-piece unit. Gross area + 10% waste, not a net takeoff.</x:v>
      </x:c>
      <x:c r="G25" s="2"/>
      <x:c r="H25" s="2"/>
      <x:c r="I25" s="2"/>
      <x:c r="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14" t="str">
        <x:v>These examples are not added into a chapel total.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 t="str">
        <x:v>Roof, structure, genuine stained glass and site services remain unpriced.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15" t="str">
        <x:v>Prior budget allocations — targets only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8" customHeight="1">
      <x:c r="A32" s="7" t="str">
        <x:v>Allocation</x:v>
      </x:c>
      <x:c r="B32" s="7" t="str">
        <x:v>Amount</x:v>
      </x:c>
      <x:c r="C32" s="7" t="str">
        <x:v>Unit</x:v>
      </x:c>
      <x:c r="D32" s="2"/>
      <x:c r="E32" s="2"/>
      <x:c r="F32" s="2"/>
      <x:c r="G32" s="2"/>
      <x:c r="H32" s="2"/>
      <x:c r="I32" s="2"/>
      <x:c r="J32" s="2"/>
    </x:row>
    <x:row r="33" ht="23" customHeight="1">
      <x:c r="A33" s="2" t="str">
        <x:v>Building</x:v>
      </x:c>
      <x:c r="B33" s="16" t="n">
        <x:v>210000</x:v>
      </x:c>
      <x:c r="C33" s="2" t="str">
        <x:v>USD</x:v>
      </x:c>
      <x:c r="D33" s="2"/>
      <x:c r="E33" s="2"/>
      <x:c r="F33" s="2" t="str">
        <x:v>Preserved for comparison with P01. These are not supplier-based estimates.</x:v>
      </x:c>
      <x:c r="G33" s="2"/>
      <x:c r="H33" s="2"/>
      <x:c r="I33" s="2"/>
      <x:c r="J33" s="2"/>
    </x:row>
    <x:row r="34" ht="23" customHeight="1">
      <x:c r="A34" s="2" t="str">
        <x:v>Site works</x:v>
      </x:c>
      <x:c r="B34" s="16" t="n">
        <x:v>30000</x:v>
      </x:c>
      <x:c r="C34" s="2" t="str">
        <x:v>USD</x:v>
      </x:c>
      <x:c r="D34" s="2"/>
      <x:c r="E34" s="2"/>
      <x:c r="F34" s="2"/>
      <x:c r="G34" s="2"/>
      <x:c r="H34" s="2"/>
      <x:c r="I34" s="2"/>
      <x:c r="J34" s="2"/>
    </x:row>
    <x:row r="35" ht="23" customHeight="1">
      <x:c r="A35" s="2" t="str">
        <x:v>Design / permits</x:v>
      </x:c>
      <x:c r="B35" s="16" t="n">
        <x:v>24000</x:v>
      </x:c>
      <x:c r="C35" s="2" t="str">
        <x:v>USD</x:v>
      </x:c>
      <x:c r="D35" s="2"/>
      <x:c r="E35" s="2"/>
      <x:c r="F35" s="2" t="str">
        <x:v>Amber cells = editable assumptions / quote inputs. Green text = linked formula.</x:v>
      </x:c>
      <x:c r="G35" s="2"/>
      <x:c r="H35" s="2"/>
      <x:c r="I35" s="2"/>
      <x:c r="J35" s="2"/>
    </x:row>
    <x:row r="36" ht="23" customHeight="1">
      <x:c r="A36" s="2" t="str">
        <x:v>Contingency</x:v>
      </x:c>
      <x:c r="B36" s="16" t="n">
        <x:v>36000</x:v>
      </x:c>
      <x:c r="C36" s="2" t="str">
        <x:v>USD</x:v>
      </x:c>
      <x:c r="D36" s="2"/>
      <x:c r="E36" s="2"/>
      <x:c r="F36" s="2" t="str">
        <x:v>The 25 m enclosure is retained for study; reducing it needs a separate design choice.</x:v>
      </x:c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</x:sheetData>
  <x:conditionalFormatting sqref="B16:B16">
    <x:cfRule type="cellIs" dxfId="0" priority="1" operator="lessThan">
      <x:formula>16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B8598"/>
  </x:sheetPr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4" hidden="0" customWidth="1"/>
    <x:col min="4" max="4" width="4" hidden="0" customWidth="1"/>
    <x:col min="5" max="5" width="90" hidden="0" customWidth="1"/>
    <x:col min="6" max="6" width="10" hidden="0" customWidth="1"/>
    <x:col min="7" max="7" width="4" hidden="0" customWidth="1"/>
    <x:col min="8" max="8" width="10" hidden="0" customWidth="1"/>
    <x:col min="9" max="9" width="10" hidden="0" customWidth="1"/>
    <x:col min="10" max="10" width="1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P02 | Design quantities and assumptions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2"/>
      <x:c r="H3" s="2"/>
      <x:c r="I3" s="2"/>
      <x:c r="J3" s="2"/>
    </x:row>
    <x:row r="4" ht="23" customHeight="1">
      <x:c r="A4" s="2" t="str">
        <x:v>Derived from P02 study drawings; not an order schedule.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8" customHeight="1">
      <x:c r="A6" s="7" t="str">
        <x:v>Seating</x:v>
      </x:c>
      <x:c r="B6" s="7" t="str">
        <x:v>Quantity</x:v>
      </x:c>
      <x:c r="C6" s="7" t="str">
        <x:v>Unit</x:v>
      </x:c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Congregation chairs</x:v>
      </x:c>
      <x:c r="B7" s="2" t="n">
        <x:v>96</x:v>
      </x:c>
      <x:c r="C7" s="2" t="str">
        <x:v>chairs</x:v>
      </x:c>
      <x:c r="D7" s="2"/>
      <x:c r="E7" s="2" t="str">
        <x:v>92 fan-row chairs + 4 companion chairs; 3 clergy seats are additional.</x:v>
      </x:c>
      <x:c r="F7" s="2"/>
      <x:c r="G7" s="2"/>
      <x:c r="H7" s="2"/>
      <x:c r="I7" s="2"/>
      <x:c r="J7" s="2"/>
    </x:row>
    <x:row r="8" ht="23" customHeight="1">
      <x:c r="A8" s="2" t="str">
        <x:v>Total chairs to price</x:v>
      </x:c>
      <x:c r="B8" s="2" t="n">
        <x:f>B7+B9</x:f>
        <x:v>99</x:v>
      </x:c>
      <x:c r="C8" s="2" t="str">
        <x:v>chairs</x:v>
      </x:c>
      <x:c r="D8" s="2"/>
      <x:c r="E8" s="2"/>
      <x:c r="F8" s="2"/>
      <x:c r="G8" s="2"/>
      <x:c r="H8" s="2"/>
      <x:c r="I8" s="2"/>
      <x:c r="J8" s="2"/>
    </x:row>
    <x:row r="9" ht="23" customHeight="1">
      <x:c r="A9" s="2" t="str">
        <x:v>Clergy chairs</x:v>
      </x:c>
      <x:c r="B9" s="2" t="n">
        <x:v>3</x:v>
      </x:c>
      <x:c r="C9" s="2" t="str">
        <x:v>chairs</x:v>
      </x:c>
      <x:c r="D9" s="2"/>
      <x:c r="E9" s="2"/>
      <x:c r="F9" s="2"/>
      <x:c r="G9" s="2"/>
      <x:c r="H9" s="2"/>
      <x:c r="I9" s="2"/>
      <x:c r="J9" s="2"/>
    </x:row>
    <x:row r="10" ht="23" customHeight="1">
      <x:c r="A10" s="2" t="str">
        <x:v>Wheelchair places</x:v>
      </x:c>
      <x:c r="B10" s="2" t="n">
        <x:v>4</x:v>
      </x:c>
      <x:c r="C10" s="2" t="str">
        <x:v>spaces</x:v>
      </x:c>
      <x:c r="D10" s="2"/>
      <x:c r="E10" s="2" t="str">
        <x:v>Four wheelchair places are included within the 100-person congregation.</x:v>
      </x:c>
      <x:c r="F10" s="2"/>
      <x:c r="G10" s="2"/>
      <x:c r="H10" s="2"/>
      <x:c r="I10" s="2"/>
      <x:c r="J10" s="2"/>
    </x:row>
    <x:row r="11" ht="23" customHeight="1">
      <x:c r="A11" s="2" t="str">
        <x:v>Congregation capacity</x:v>
      </x:c>
      <x:c r="B11" s="2" t="n">
        <x:f>B7+B10</x:f>
        <x:v>100</x:v>
      </x:c>
      <x:c r="C11" s="2" t="str">
        <x:v>people</x:v>
      </x:c>
      <x:c r="D11" s="2"/>
      <x:c r="E11" s="2"/>
      <x:c r="F11" s="2"/>
      <x:c r="G11" s="2"/>
      <x:c r="H11" s="2"/>
      <x:c r="I11" s="2"/>
      <x:c r="J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8" customHeight="1">
      <x:c r="A13" s="7" t="str">
        <x:v>Area allowance</x:v>
      </x:c>
      <x:c r="B13" s="7" t="str">
        <x:v>Value</x:v>
      </x:c>
      <x:c r="C13" s="7" t="str">
        <x:v>Unit</x:v>
      </x:c>
      <x:c r="D13" s="2"/>
      <x:c r="E13" s="2"/>
      <x:c r="F13" s="2"/>
      <x:c r="G13" s="2"/>
      <x:c r="H13" s="2"/>
      <x:c r="I13" s="2"/>
      <x:c r="J13" s="2"/>
    </x:row>
    <x:row r="14" ht="23" customHeight="1">
      <x:c r="A14" s="2" t="str">
        <x:v>Enclosure diameter</x:v>
      </x:c>
      <x:c r="B14" s="10" t="n">
        <x:v>25</x:v>
      </x:c>
      <x:c r="C14" s="2" t="str">
        <x:v>m</x:v>
      </x:c>
      <x:c r="D14" s="2"/>
      <x:c r="E14" s="2" t="str">
        <x:v>Changing diameter updates these area examples, not the drawings or engineering.</x:v>
      </x:c>
      <x:c r="F14" s="2"/>
      <x:c r="G14" s="2"/>
      <x:c r="H14" s="2"/>
      <x:c r="I14" s="2"/>
      <x:c r="J14" s="2"/>
    </x:row>
    <x:row r="15" ht="23" customHeight="1">
      <x:c r="A15" s="2" t="str">
        <x:v>Projected roof diameter</x:v>
      </x:c>
      <x:c r="B15" s="10" t="n">
        <x:v>27</x:v>
      </x:c>
      <x:c r="C15" s="2" t="str">
        <x:v>m</x:v>
      </x:c>
      <x:c r="D15" s="2"/>
      <x:c r="E15" s="2"/>
      <x:c r="F15" s="2"/>
      <x:c r="G15" s="2"/>
      <x:c r="H15" s="2"/>
      <x:c r="I15" s="2"/>
      <x:c r="J15" s="2"/>
    </x:row>
    <x:row r="16" ht="23" customHeight="1">
      <x:c r="A16" s="2" t="str">
        <x:v>Gross floor footprint</x:v>
      </x:c>
      <x:c r="B16" s="11" t="n">
        <x:f>PI()*(B14/2)^2</x:f>
        <x:v>490.8738521234052</x:v>
      </x:c>
      <x:c r="C16" s="2" t="str">
        <x:v>m²</x:v>
      </x:c>
      <x:c r="D16" s="2"/>
      <x:c r="E16" s="2" t="str">
        <x:v>Includes walls and rooms. Measure actual net finishes before ordering.</x:v>
      </x:c>
      <x:c r="F16" s="2"/>
      <x:c r="G16" s="2"/>
      <x:c r="H16" s="2"/>
      <x:c r="I16" s="2"/>
      <x:c r="J16" s="2"/>
    </x:row>
    <x:row r="17" ht="23" customHeight="1">
      <x:c r="A17" s="2" t="str">
        <x:v>Roof horizontal projection</x:v>
      </x:c>
      <x:c r="B17" s="11" t="n">
        <x:f>PI()*(B15/2)^2</x:f>
        <x:v>572.5552611167398</x:v>
      </x:c>
      <x:c r="C17" s="2" t="str">
        <x:v>m²</x:v>
      </x:c>
      <x:c r="D17" s="2"/>
      <x:c r="E17" s="2" t="str">
        <x:v>Not the sloping metal area. No roof cost is extended from this number.</x:v>
      </x:c>
      <x:c r="F17" s="2"/>
      <x:c r="G17" s="2"/>
      <x:c r="H17" s="2"/>
      <x:c r="I17" s="2"/>
      <x:c r="J17" s="2"/>
    </x:row>
    <x:row r="18" ht="23" customHeight="1">
      <x:c r="A18" s="2" t="str">
        <x:v>Illustrative floor waste</x:v>
      </x:c>
      <x:c r="B18" s="17" t="n">
        <x:v>0.1</x:v>
      </x:c>
      <x:c r="C18" s="2" t="str">
        <x:v>ratio</x:v>
      </x:c>
      <x:c r="D18" s="2"/>
      <x:c r="E18" s="2"/>
      <x:c r="F18" s="2"/>
      <x:c r="G18" s="2"/>
      <x:c r="H18" s="2"/>
      <x:c r="I18" s="2"/>
      <x:c r="J18" s="2"/>
    </x:row>
    <x:row r="19" ht="23" customHeight="1">
      <x:c r="A19" s="2" t="str">
        <x:v>Illustrative tile side</x:v>
      </x:c>
      <x:c r="B19" s="9" t="n">
        <x:v>0.6</x:v>
      </x:c>
      <x:c r="C19" s="2" t="str">
        <x:v>m</x:v>
      </x:c>
      <x:c r="D19" s="2"/>
      <x:c r="E19" s="2"/>
      <x:c r="F19" s="2"/>
      <x:c r="G19" s="2"/>
      <x:c r="H19" s="2"/>
      <x:c r="I19" s="2"/>
      <x:c r="J19" s="2"/>
    </x:row>
    <x:row r="20" ht="23" customHeight="1">
      <x:c r="A20" s="2" t="str">
        <x:v>Tile pieces for gross-area example</x:v>
      </x:c>
      <x:c r="B20" s="2" t="n">
        <x:f>ROUNDUP(B16*(1+B18)/(B19^2),0)</x:f>
        <x:v>1500</x:v>
      </x:c>
      <x:c r="C20" s="2" t="str">
        <x:v>pieces</x:v>
      </x:c>
      <x:c r="D20" s="2"/>
      <x:c r="E20" s="2" t="str">
        <x:v>Does not include skirting, setting material, trims, labor, freight or tax confirmation.</x:v>
      </x:c>
      <x:c r="F20" s="2"/>
      <x:c r="G20" s="2"/>
      <x:c r="H20" s="2"/>
      <x:c r="I20" s="2"/>
      <x:c r="J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8" customHeight="1">
      <x:c r="A23" s="7" t="str">
        <x:v>Genuine stained-glass bays</x:v>
      </x:c>
      <x:c r="B23" s="7" t="str">
        <x:v>Value</x:v>
      </x:c>
      <x:c r="C23" s="7" t="str">
        <x:v>Unit</x:v>
      </x:c>
      <x:c r="D23" s="2"/>
      <x:c r="E23" s="2"/>
      <x:c r="F23" s="2"/>
      <x:c r="G23" s="2"/>
      <x:c r="H23" s="2"/>
      <x:c r="I23" s="2"/>
      <x:c r="J23" s="2"/>
    </x:row>
    <x:row r="24" ht="23" customHeight="1">
      <x:c r="A24" s="2" t="str">
        <x:v>Abstract bays</x:v>
      </x:c>
      <x:c r="B24" s="9" t="n">
        <x:v>8</x:v>
      </x:c>
      <x:c r="C24" s="2" t="str">
        <x:v>bays</x:v>
      </x:c>
      <x:c r="D24" s="2"/>
      <x:c r="E24" s="2" t="str">
        <x:v>Mix is a proposed layout responding to the family preference for both styles.</x:v>
      </x:c>
      <x:c r="F24" s="2"/>
      <x:c r="G24" s="2"/>
      <x:c r="H24" s="2"/>
      <x:c r="I24" s="2"/>
      <x:c r="J24" s="2"/>
    </x:row>
    <x:row r="25" ht="23" customHeight="1">
      <x:c r="A25" s="2" t="str">
        <x:v>Figurative bays</x:v>
      </x:c>
      <x:c r="B25" s="9" t="n">
        <x:v>4</x:v>
      </x:c>
      <x:c r="C25" s="2" t="str">
        <x:v>bays</x:v>
      </x:c>
      <x:c r="D25" s="2"/>
      <x:c r="E25" s="2" t="str">
        <x:v>Proposed subjects: Guadalupe, Juan Diego, Holy Family, Christ; parish review pending.</x:v>
      </x:c>
      <x:c r="F25" s="2"/>
      <x:c r="G25" s="2"/>
      <x:c r="H25" s="2"/>
      <x:c r="I25" s="2"/>
      <x:c r="J25" s="2"/>
    </x:row>
    <x:row r="26" ht="23" customHeight="1">
      <x:c r="A26" s="2" t="str">
        <x:v>Nominal framed width</x:v>
      </x:c>
      <x:c r="B26" s="10" t="n">
        <x:v>1.2</x:v>
      </x:c>
      <x:c r="C26" s="2" t="str">
        <x:v>m</x:v>
      </x:c>
      <x:c r="D26" s="2"/>
      <x:c r="E26" s="2" t="str">
        <x:v>Dimensions include frames; specialist must confirm actual net artwork area.</x:v>
      </x:c>
      <x:c r="F26" s="2"/>
      <x:c r="G26" s="2"/>
      <x:c r="H26" s="2"/>
      <x:c r="I26" s="2"/>
      <x:c r="J26" s="2"/>
    </x:row>
    <x:row r="27" ht="23" customHeight="1">
      <x:c r="A27" s="2" t="str">
        <x:v>Nominal framed height</x:v>
      </x:c>
      <x:c r="B27" s="10" t="n">
        <x:v>1.8</x:v>
      </x:c>
      <x:c r="C27" s="2" t="str">
        <x:v>m</x:v>
      </x:c>
      <x:c r="D27" s="2"/>
      <x:c r="E27" s="2"/>
      <x:c r="F27" s="2"/>
      <x:c r="G27" s="2"/>
      <x:c r="H27" s="2"/>
      <x:c r="I27" s="2"/>
      <x:c r="J27" s="2"/>
    </x:row>
    <x:row r="28" ht="23" customHeight="1">
      <x:c r="A28" s="2" t="str">
        <x:v>Total bays</x:v>
      </x:c>
      <x:c r="B28" s="2" t="n">
        <x:f>B24+B25</x:f>
        <x:v>12</x:v>
      </x:c>
      <x:c r="C28" s="2" t="str">
        <x:v>bays</x:v>
      </x:c>
      <x:c r="D28" s="2"/>
      <x:c r="E28" s="2" t="str">
        <x:v>Changes update the cost study quantities, not the P02 window placement.</x:v>
      </x:c>
      <x:c r="F28" s="2"/>
      <x:c r="G28" s="2"/>
      <x:c r="H28" s="2"/>
      <x:c r="I28" s="2"/>
      <x:c r="J28" s="2"/>
    </x:row>
    <x:row r="29" ht="23" customHeight="1">
      <x:c r="A29" s="2" t="str">
        <x:v>Abstract framed area</x:v>
      </x:c>
      <x:c r="B29" s="11" t="n">
        <x:f>B24*B26*B27</x:f>
        <x:v>17.28</x:v>
      </x:c>
      <x:c r="C29" s="2" t="str">
        <x:v>m²</x:v>
      </x:c>
      <x:c r="D29" s="2"/>
      <x:c r="E29" s="2"/>
      <x:c r="F29" s="2"/>
      <x:c r="G29" s="2"/>
      <x:c r="H29" s="2"/>
      <x:c r="I29" s="2"/>
      <x:c r="J29" s="2"/>
    </x:row>
    <x:row r="30" ht="23" customHeight="1">
      <x:c r="A30" s="2" t="str">
        <x:v>Figurative framed area</x:v>
      </x:c>
      <x:c r="B30" s="11" t="n">
        <x:f>B25*B26*B27</x:f>
        <x:v>8.64</x:v>
      </x:c>
      <x:c r="C30" s="2" t="str">
        <x:v>m²</x:v>
      </x:c>
      <x:c r="D30" s="2"/>
      <x:c r="E30" s="2"/>
      <x:c r="F30" s="2"/>
      <x:c r="G30" s="2"/>
      <x:c r="H30" s="2"/>
      <x:c r="I30" s="2"/>
      <x:c r="J30" s="2"/>
    </x:row>
    <x:row r="31" ht="23" customHeight="1">
      <x:c r="A31" s="2" t="str">
        <x:v>Total framed area</x:v>
      </x:c>
      <x:c r="B31" s="11" t="n">
        <x:f>B29+B30</x:f>
        <x:v>25.92</x:v>
      </x:c>
      <x:c r="C31" s="2" t="str">
        <x:v>m²</x:v>
      </x:c>
      <x:c r="D31" s="2"/>
      <x:c r="E31" s="2" t="str">
        <x:v>Quote full assemblies, protective glazing, support, installation and access separately.</x:v>
      </x:c>
      <x:c r="F31" s="2"/>
      <x:c r="G31" s="2"/>
      <x:c r="H31" s="2"/>
      <x:c r="I31" s="2"/>
      <x:c r="J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15" t="str">
        <x:v>Unmeasured work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 t="str">
        <x:v>No concrete, rebar, truss or foundation quantities invented.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2" t="str">
        <x:v>No final structural member sizes, glass thickness or wind capacity specified.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 t="str">
        <x:v>Site survey, ground investigation and local design are needed for a real takeoff.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7" hidden="0" customWidth="1"/>
    <x:col min="2" max="2" width="40" hidden="0" customWidth="1"/>
    <x:col min="3" max="3" width="29" hidden="0" customWidth="1"/>
    <x:col min="4" max="4" width="16" hidden="0" customWidth="1"/>
    <x:col min="5" max="5" width="29" hidden="0" customWidth="1"/>
    <x:col min="6" max="6" width="22" hidden="0" customWidth="1"/>
    <x:col min="7" max="7" width="40" hidden="0" customWidth="1"/>
    <x:col min="8" max="8" width="65" hidden="0" customWidth="1"/>
    <x:col min="9" max="9" width="72" hidden="0" customWidth="1"/>
    <x:col min="10" max="10" width="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Published price evidence | 7 October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2"/>
      <x:c r="H3" s="2"/>
      <x:c r="I3" s="2"/>
      <x:c r="J3" s="2"/>
    </x:row>
    <x:row r="4" ht="23" customHeight="1">
      <x:c r="A4" s="2" t="str">
        <x:v>Primary supplier listings; terms and availability can change. No supplier has been contacted.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8" customHeight="1">
      <x:c r="A6" s="7" t="str">
        <x:v>ID</x:v>
      </x:c>
      <x:c r="B6" s="7" t="str">
        <x:v>Item</x:v>
      </x:c>
      <x:c r="C6" s="7" t="str">
        <x:v>Supplier</x:v>
      </x:c>
      <x:c r="D6" s="7" t="str">
        <x:v>PHP / sales unit</x:v>
      </x:c>
      <x:c r="E6" s="7" t="str">
        <x:v>Sales unit</x:v>
      </x:c>
      <x:c r="F6" s="7" t="str">
        <x:v>Tax basis</x:v>
      </x:c>
      <x:c r="G6" s="7" t="str">
        <x:v>Availability / evidence</x:v>
      </x:c>
      <x:c r="H6" s="7" t="str">
        <x:v>Limits to use</x:v>
      </x:c>
      <x:c r="I6" s="7" t="str">
        <x:v>Source URL</x:v>
      </x:c>
      <x:c r="J6" s="2"/>
    </x:row>
    <x:row r="7" ht="64" customHeight="1">
      <x:c r="A7" s="18" t="str">
        <x:v>P01</x:v>
      </x:c>
      <x:c r="B7" s="18" t="str">
        <x:v>SHERA fiber-cement board, 6 mm, 4 x 8 ft</x:v>
      </x:c>
      <x:c r="C7" s="18" t="str">
        <x:v>Home Depot Online / HDO Official</x:v>
      </x:c>
      <x:c r="D7" s="20" t="n">
        <x:v>600</x:v>
      </x:c>
      <x:c r="E7" s="18" t="str">
        <x:v>sheet</x:v>
      </x:c>
      <x:c r="F7" s="18" t="str">
        <x:v>VAT excluded</x:v>
      </x:c>
      <x:c r="G7" s="18" t="str">
        <x:v>Indexed listing; pickup only</x:v>
      </x:c>
      <x:c r="H7" s="18" t="str">
        <x:v>Confirm stock, board grade and delivery; 6 mm is a price reference, not a specified ceiling thickness.</x:v>
      </x:c>
      <x:c r="I7" s="21" t="str">
        <x:v>https://homedepotonline.ph/shop/shera-direct-ficem-board-1486</x:v>
      </x:c>
      <x:c r="J7" s="2"/>
    </x:row>
    <x:row r="8" ht="64" customHeight="1">
      <x:c r="A8" s="18" t="str">
        <x:v>P02</x:v>
      </x:c>
      <x:c r="B8" s="18" t="str">
        <x:v>Mineral-wool blanket, 50 mm, 0.6 x approx. 5 m</x:v>
      </x:c>
      <x:c r="C8" s="18" t="str">
        <x:v>LPM Express</x:v>
      </x:c>
      <x:c r="D8" s="20" t="n">
        <x:v>1750</x:v>
      </x:c>
      <x:c r="E8" s="18" t="str">
        <x:v>roll (approx. 3 m2)</x:v>
      </x:c>
      <x:c r="F8" s="18" t="str">
        <x:v>Not established</x:v>
      </x:c>
      <x:c r="G8" s="18" t="str">
        <x:v>Page displayed PHP 1,750; variant confirmation needed</x:v>
      </x:c>
      <x:c r="H8" s="18" t="str">
        <x:v>Indexed search showed PHP 1,500, but opened page showed PHP 1,750. Confirm density, facing, coverage and tax. Not an adopted roof insulation specification.</x:v>
      </x:c>
      <x:c r="I8" s="21" t="str">
        <x:v>https://www.lpmexpress.com/products/mineral-fiberwool-insulation</x:v>
      </x:c>
      <x:c r="J8" s="2"/>
    </x:row>
    <x:row r="9" ht="64" customHeight="1">
      <x:c r="A9" s="18" t="str">
        <x:v>P03</x:v>
      </x:c>
      <x:c r="B9" s="18" t="str">
        <x:v>Traver Land porcelain stone tile, matt, 60 x 60 cm</x:v>
      </x:c>
      <x:c r="C9" s="18" t="str">
        <x:v>Dexterton</x:v>
      </x:c>
      <x:c r="D9" s="20" t="n">
        <x:v>570</x:v>
      </x:c>
      <x:c r="E9" s="18" t="str">
        <x:v>displayed sales unit</x:v>
      </x:c>
      <x:c r="F9" s="18" t="str">
        <x:v>Not established</x:v>
      </x:c>
      <x:c r="G9" s="18" t="str">
        <x:v>Page says in stock; project quantity unconfirmed</x:v>
      </x:c>
      <x:c r="H9" s="18" t="str">
        <x:v>Confirm price per piece versus box, pieces/box, slip rating, shade and delivery. Workbook example assumes per piece explicitly.</x:v>
      </x:c>
      <x:c r="I9" s="21" t="str">
        <x:v>https://shop.dexterton.com/product/porcelanico-traver-land-porcelain-stone-tile-60x60-cm/</x:v>
      </x:c>
      <x:c r="J9" s="2"/>
    </x:row>
    <x:row r="10" ht="64" customHeight="1">
      <x:c r="A10" s="18" t="str">
        <x:v>P04</x:v>
      </x:c>
      <x:c r="B10" s="18" t="str">
        <x:v>Boston Gray floor tile, matte, 60 x 60 cm</x:v>
      </x:c>
      <x:c r="C10" s="18" t="str">
        <x:v>Tile Center</x:v>
      </x:c>
      <x:c r="D10" s="20" t="n">
        <x:v>199</x:v>
      </x:c>
      <x:c r="E10" s="18" t="str">
        <x:v>displayed sales unit</x:v>
      </x:c>
      <x:c r="F10" s="18" t="str">
        <x:v>Not established</x:v>
      </x:c>
      <x:c r="G10" s="18" t="str">
        <x:v>Ask for availability</x:v>
      </x:c>
      <x:c r="H10" s="18" t="str">
        <x:v>Comparison only: porcelain composition, per-piece basis and slip performance not established. Not an approved substitute.</x:v>
      </x:c>
      <x:c r="I10" s="21" t="str">
        <x:v>https://tilecenter.ph/tiles/boston-gray</x:v>
      </x:c>
      <x:c r="J10" s="2"/>
    </x:row>
    <x:row r="11" ht="64" customHeight="1">
      <x:c r="A11" s="18" t="str">
        <x:v>P05</x:v>
      </x:c>
      <x:c r="B11" s="18" t="str">
        <x:v>Aiko folding resin chair, regular listed price</x:v>
      </x:c>
      <x:c r="C11" s="18" t="str">
        <x:v>Uratex</x:v>
      </x:c>
      <x:c r="D11" s="20" t="n">
        <x:v>2089.75</x:v>
      </x:c>
      <x:c r="E11" s="18" t="str">
        <x:v>chair</x:v>
      </x:c>
      <x:c r="F11" s="18" t="str">
        <x:v>Not established</x:v>
      </x:c>
      <x:c r="G11" s="18" t="str">
        <x:v>Product page shows sold out / preorder</x:v>
      </x:c>
      <x:c r="H11" s="18" t="str">
        <x:v>Wood-like resin candidate; actual footprint, comfort, ganging, fire suitability, available quantity and non-wood core declaration required.</x:v>
      </x:c>
      <x:c r="I11" s="21" t="str">
        <x:v>https://uratex.com.ph/products/uratex-monoblock-aiko-folding-chair</x:v>
      </x:c>
      <x:c r="J11" s="2"/>
    </x:row>
    <x:row r="12" ht="64" customHeight="1">
      <x:c r="A12" s="18" t="str">
        <x:v>P06</x:v>
      </x:c>
      <x:c r="B12" s="18" t="str">
        <x:v>Aiko folding resin chair, promotional price</x:v>
      </x:c>
      <x:c r="C12" s="18" t="str">
        <x:v>Uratex</x:v>
      </x:c>
      <x:c r="D12" s="20" t="n">
        <x:v>1462.82</x:v>
      </x:c>
      <x:c r="E12" s="18" t="str">
        <x:v>chair</x:v>
      </x:c>
      <x:c r="F12" s="18" t="str">
        <x:v>Not established</x:v>
      </x:c>
      <x:c r="G12" s="18" t="str">
        <x:v>Sold out / preorder; promotion may expire</x:v>
      </x:c>
      <x:c r="H12" s="18" t="str">
        <x:v>Comparison only. Regular price used in the conservative chair example; no stock or delivery promise.</x:v>
      </x:c>
      <x:c r="I12" s="21" t="str">
        <x:v>https://uratex.com.ph/products/uratex-monoblock-aiko-folding-chair</x:v>
      </x:c>
      <x:c r="J12" s="2"/>
    </x:row>
    <x:row r="13" ht="64" customHeight="1">
      <x:c r="A13" s="18" t="str">
        <x:v>P07</x:v>
      </x:c>
      <x:c r="B13" s="18" t="str">
        <x:v>Barcelona 1065 green roofing, 0.5 mm listing</x:v>
      </x:c>
      <x:c r="C13" s="18" t="str">
        <x:v>Alpha Pro Steel Makers</x:v>
      </x:c>
      <x:c r="D13" s="20" t="n">
        <x:v>350</x:v>
      </x:c>
      <x:c r="E13" s="18" t="str">
        <x:v>not stated in captured price list</x:v>
      </x:c>
      <x:c r="F13" s="18" t="str">
        <x:v>Not established</x:v>
      </x:c>
      <x:c r="G13" s="18" t="str">
        <x:v>Public product page and generated price list</x:v>
      </x:c>
      <x:c r="H13" s="18" t="str">
        <x:v>No cost extension: selling length/width unit, thickness basis and curved-roof suitability unresolved. Straight rib sheet is not a quote for our complete roof.</x:v>
      </x:c>
      <x:c r="I13" s="21" t="str">
        <x:v>https://alphasteel.ph/products/rib-type?Color=Gray&amp;Thickness=0.5mm</x:v>
      </x:c>
      <x:c r="J13" s="2"/>
    </x:row>
    <x:row r="14" ht="64" customHeight="1">
      <x:c r="A14" s="18" t="str">
        <x:v>P08</x:v>
      </x:c>
      <x:c r="B14" s="18" t="str">
        <x:v>6-inch concrete hollow block</x:v>
      </x:c>
      <x:c r="C14" s="18" t="str">
        <x:v>Rica Hardware</x:v>
      </x:c>
      <x:c r="D14" s="20" t="n">
        <x:v>29</x:v>
      </x:c>
      <x:c r="E14" s="18" t="str">
        <x:v>block</x:v>
      </x:c>
      <x:c r="F14" s="18" t="str">
        <x:v>Taxes included</x:v>
      </x:c>
      <x:c r="G14" s="18" t="str">
        <x:v>Sold out</x:v>
      </x:c>
      <x:c r="H14" s="18" t="str">
        <x:v>Benchmark only. Strength certification and local freight unresolved; do not assume structural suitability.</x:v>
      </x:c>
      <x:c r="I14" s="21" t="str">
        <x:v>https://www.ricahardware.com/products/chb-4</x:v>
      </x:c>
      <x:c r="J14" s="2"/>
    </x:row>
    <x:row r="15" ht="64" customHeight="1">
      <x:c r="A15" s="18" t="str">
        <x:v>P09</x:v>
      </x:c>
      <x:c r="B15" s="18" t="str">
        <x:v>PNS 420 / Grade 60, 12 mm x 6 m rebar</x:v>
      </x:c>
      <x:c r="C15" s="18" t="str">
        <x:v>Cebu Steel</x:v>
      </x:c>
      <x:c r="D15" s="20" t="n">
        <x:v>252</x:v>
      </x:c>
      <x:c r="E15" s="18" t="str">
        <x:v>bar</x:v>
      </x:c>
      <x:c r="F15" s="18" t="str">
        <x:v>VAT excluded</x:v>
      </x:c>
      <x:c r="G15" s="18" t="str">
        <x:v>Price table dated 10 April 2026</x:v>
      </x:c>
      <x:c r="H15" s="18" t="str">
        <x:v>Nonlocal benchmark only. Published per-kg and per-bar figures do not reconcile; obtain a new Luzon quote and mill certificates. No project rebar quantity assigned.</x:v>
      </x:c>
      <x:c r="I15" s="21" t="str">
        <x:v>https://cebusteel.ph/</x:v>
      </x:c>
      <x:c r="J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3" customHeight="1">
      <x:c r="A18" s="15" t="str">
        <x:v>Unit checks — material only</x:v>
      </x:c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8" customHeight="1">
      <x:c r="A19" s="7" t="str">
        <x:v>ID</x:v>
      </x:c>
      <x:c r="B19" s="7" t="str">
        <x:v>Calculation</x:v>
      </x:c>
      <x:c r="C19" s="7" t="str">
        <x:v>Value</x:v>
      </x:c>
      <x:c r="D19" s="7" t="str">
        <x:v>Unit</x:v>
      </x:c>
      <x:c r="E19" s="2"/>
      <x:c r="F19" s="2"/>
      <x:c r="G19" s="2"/>
      <x:c r="H19" s="2"/>
      <x:c r="I19" s="2"/>
      <x:c r="J19" s="2"/>
    </x:row>
    <x:row r="20" ht="23" customHeight="1">
      <x:c r="A20" s="2" t="str">
        <x:v>P01</x:v>
      </x:c>
      <x:c r="B20" s="2" t="str">
        <x:v>Board listed sheet area, 4 x 8 ft</x:v>
      </x:c>
      <x:c r="C20" s="11" t="n">
        <x:f>4*8*0.3048^2</x:f>
        <x:v>2.97289728</x:v>
      </x:c>
      <x:c r="D20" s="2" t="str">
        <x:v>m²/sheet</x:v>
      </x:c>
      <x:c r="E20" s="2"/>
      <x:c r="F20" s="2"/>
      <x:c r="G20" s="2"/>
      <x:c r="H20" s="2"/>
      <x:c r="I20" s="2"/>
      <x:c r="J20" s="2"/>
    </x:row>
    <x:row r="21" ht="23" customHeight="1">
      <x:c r="A21" s="2" t="str">
        <x:v>P01</x:v>
      </x:c>
      <x:c r="B21" s="2" t="str">
        <x:v>Board rate, excluding VAT</x:v>
      </x:c>
      <x:c r="C21" s="11" t="n">
        <x:f>D7/C20</x:f>
        <x:v>201.82332031330728</x:v>
      </x:c>
      <x:c r="D21" s="2" t="str">
        <x:v>PHP/m²</x:v>
      </x:c>
      <x:c r="E21" s="2"/>
      <x:c r="F21" s="2" t="str">
        <x:v>Board thickness / application must be specified before use.</x:v>
      </x:c>
      <x:c r="G21" s="2"/>
      <x:c r="H21" s="2"/>
      <x:c r="I21" s="2"/>
      <x:c r="J21" s="2"/>
    </x:row>
    <x:row r="22" ht="23" customHeight="1">
      <x:c r="A22" s="2" t="str">
        <x:v>P02</x:v>
      </x:c>
      <x:c r="B22" s="2" t="str">
        <x:v>Approximate mineral-wool roll area</x:v>
      </x:c>
      <x:c r="C22" s="11" t="n">
        <x:f>0.6*5</x:f>
        <x:v>3</x:v>
      </x:c>
      <x:c r="D22" s="2" t="str">
        <x:v>m²/roll</x:v>
      </x:c>
      <x:c r="E22" s="2"/>
      <x:c r="F22" s="2"/>
      <x:c r="G22" s="2"/>
      <x:c r="H22" s="2"/>
      <x:c r="I22" s="2"/>
      <x:c r="J22" s="2"/>
    </x:row>
    <x:row r="23" ht="23" customHeight="1">
      <x:c r="A23" s="2" t="str">
        <x:v>P02</x:v>
      </x:c>
      <x:c r="B23" s="2" t="str">
        <x:v>Approximate blanket rate; tax unknown</x:v>
      </x:c>
      <x:c r="C23" s="11" t="n">
        <x:f>D8/C22</x:f>
        <x:v>583.3333333333334</x:v>
      </x:c>
      <x:c r="D23" s="2" t="str">
        <x:v>PHP/m²</x:v>
      </x:c>
      <x:c r="E23" s="2"/>
      <x:c r="F23" s="2" t="str">
        <x:v>Confirm product variant and actual coverage; not a roof-system price.</x:v>
      </x:c>
      <x:c r="G23" s="2"/>
      <x:c r="H23" s="2"/>
      <x:c r="I23" s="2"/>
      <x:c r="J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15" t="str">
        <x:v>Supplier routes — candidates, not awards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8" customHeight="1">
      <x:c r="A27" s="7" t="str">
        <x:v>ID</x:v>
      </x:c>
      <x:c r="B27" s="7" t="str">
        <x:v>Package</x:v>
      </x:c>
      <x:c r="C27" s="7" t="str">
        <x:v>Supplier</x:v>
      </x:c>
      <x:c r="D27" s="7" t="str">
        <x:v>Contact</x:v>
      </x:c>
      <x:c r="E27" s="7" t="str">
        <x:v>Scope / caveat</x:v>
      </x:c>
      <x:c r="F27" s="7" t="str">
        <x:v>Official URL</x:v>
      </x:c>
      <x:c r="G27" s="2"/>
      <x:c r="H27" s="2"/>
      <x:c r="I27" s="2"/>
      <x:c r="J27" s="2"/>
    </x:row>
    <x:row r="28" ht="88" customHeight="1">
      <x:c r="A28" s="18" t="str">
        <x:v>S01</x:v>
      </x:c>
      <x:c r="B28" s="18" t="str">
        <x:v>Genuine stained glass</x:v>
      </x:c>
      <x:c r="C28" s="18" t="str">
        <x:v>Tiffany Stained Glass, Quiapo</x:v>
      </x:c>
      <x:c r="D28" s="18" t="str">
        <x:v>info@tiffanystainedglass.com.ph; +63 921 373 6893</x:v>
      </x:c>
      <x:c r="E28" s="18" t="str">
        <x:v>Manufactures real and simulated glass; explicitly request genuine glass for 8 abstract + 4 figurative bays. No project price published.</x:v>
      </x:c>
      <x:c r="F28" s="18" t="str">
        <x:v>https://tiffanystainedglass.com.ph/</x:v>
      </x:c>
      <x:c r="G28" s="2"/>
      <x:c r="H28" s="2"/>
      <x:c r="I28" s="2"/>
      <x:c r="J28" s="2"/>
    </x:row>
    <x:row r="29" ht="88" customHeight="1">
      <x:c r="A29" s="18" t="str">
        <x:v>S02</x:v>
      </x:c>
      <x:c r="B29" s="18" t="str">
        <x:v>Genuine stained glass</x:v>
      </x:c>
      <x:c r="C29" s="18" t="str">
        <x:v>Kraut Art Glass</x:v>
      </x:c>
      <x:c r="D29" s="18" t="str">
        <x:v>Official website contact route</x:v>
      </x:c>
      <x:c r="E29" s="18" t="str">
        <x:v>Indexed official site describes authentic religious stained glass. Direct page returned 403 during review; obtain current contact and comparable quote.</x:v>
      </x:c>
      <x:c r="F29" s="18" t="str">
        <x:v>https://krautartglass.com/</x:v>
      </x:c>
      <x:c r="G29" s="2"/>
      <x:c r="H29" s="2"/>
      <x:c r="I29" s="2"/>
      <x:c r="J29" s="2"/>
    </x:row>
    <x:row r="30" ht="88" customHeight="1">
      <x:c r="A30" s="18" t="str">
        <x:v>S03</x:v>
      </x:c>
      <x:c r="B30" s="18" t="str">
        <x:v>Complete roof</x:v>
      </x:c>
      <x:c r="C30" s="18" t="str">
        <x:v>Colorsteel, Lipa sales office / Cavite plant</x:v>
      </x:c>
      <x:c r="D30" s="18" t="str">
        <x:v>sales@colorsteel.com.ph; 0932 555 0000</x:v>
      </x:c>
      <x:c r="E30" s="18" t="str">
        <x:v>Royal Seambond concealed-fixing roof candidate. Request buildability review, taper/curve options and a complete roof package. Bigo service unconfirmed.</x:v>
      </x:c>
      <x:c r="F30" s="18" t="str">
        <x:v>https://colorsteel.com.ph/products/</x:v>
      </x:c>
      <x:c r="G30" s="2"/>
      <x:c r="H30" s="2"/>
      <x:c r="I30" s="2"/>
      <x:c r="J30" s="2"/>
    </x:row>
    <x:row r="31" ht="88" customHeight="1">
      <x:c r="A31" s="18" t="str">
        <x:v>S04</x:v>
      </x:c>
      <x:c r="B31" s="18" t="str">
        <x:v>Roof comparison</x:v>
      </x:c>
      <x:c r="C31" s="18" t="str">
        <x:v>Alpha Pro Steel Makers</x:v>
      </x:c>
      <x:c r="D31" s="18" t="str">
        <x:v>Official quotation/contact link on product page</x:v>
      </x:c>
      <x:c r="E31" s="18" t="str">
        <x:v>Obtain complete roof alternative; PHP 350 stock-sheet listing is not a custom roof price.</x:v>
      </x:c>
      <x:c r="F31" s="18" t="str">
        <x:v>https://alphasteel.ph/products/rib-type?Color=Gray&amp;Thickness=0.5mm</x:v>
      </x:c>
      <x:c r="G31" s="2"/>
      <x:c r="H31" s="2"/>
      <x:c r="I31" s="2"/>
      <x:c r="J31" s="2"/>
    </x:row>
    <x:row r="32" ht="88" customHeight="1">
      <x:c r="A32" s="18" t="str">
        <x:v>S05</x:v>
      </x:c>
      <x:c r="B32" s="18" t="str">
        <x:v>Local finishes and fixtures</x:v>
      </x:c>
      <x:c r="C32" s="18" t="str">
        <x:v>Wilcon Tayabas, Quezon</x:v>
      </x:c>
      <x:c r="D32" s="18" t="str">
        <x:v>tayabas@wilcon.com.ph; 09992213375 / 09190727382</x:v>
      </x:c>
      <x:c r="E32" s="18" t="str">
        <x:v>Useful local quotation route for tile, sanitaryware, electrical items and delivery. Confirm current branch details and Bigo haulage.</x:v>
      </x:c>
      <x:c r="F32" s="18" t="str">
        <x:v>https://wilcon.com.ph/e-news/branch/tayabas-city/</x:v>
      </x:c>
      <x:c r="G32" s="2"/>
      <x:c r="H32" s="2"/>
      <x:c r="I32" s="2"/>
      <x:c r="J32" s="2"/>
    </x:row>
    <x:row r="33" ht="88" customHeight="1">
      <x:c r="A33" s="18" t="str">
        <x:v>S06</x:v>
      </x:c>
      <x:c r="B33" s="18" t="str">
        <x:v>Boards</x:v>
      </x:c>
      <x:c r="C33" s="18" t="str">
        <x:v>Home Depot Online / HDO Official</x:v>
      </x:c>
      <x:c r="D33" s="18" t="str">
        <x:v>marketing@homedepotonline.ph; +63 939 979 9424</x:v>
      </x:c>
      <x:c r="E33" s="18" t="str">
        <x:v>Valenzuela pickup listing. Need delivered alternative or separate freight quote; verify brand warranty and product-specific resistance data.</x:v>
      </x:c>
      <x:c r="F33" s="18" t="str">
        <x:v>https://homedepotonline.ph/shop/shera-direct-ficem-board-1486</x:v>
      </x:c>
      <x:c r="G33" s="2"/>
      <x:c r="H33" s="2"/>
      <x:c r="I33" s="2"/>
      <x:c r="J33" s="2"/>
    </x:row>
    <x:row r="34" ht="88" customHeight="1">
      <x:c r="A34" s="18" t="str">
        <x:v>S07</x:v>
      </x:c>
      <x:c r="B34" s="18" t="str">
        <x:v>Mineral insulation</x:v>
      </x:c>
      <x:c r="C34" s="18" t="str">
        <x:v>LPM Express</x:v>
      </x:c>
      <x:c r="D34" s="18" t="str">
        <x:v>lpmconstructionsupply@gmail.com</x:v>
      </x:c>
      <x:c r="E34" s="18" t="str">
        <x:v>Compare complete grade/facing and delivered roll coverage, not just displayed unit price.</x:v>
      </x:c>
      <x:c r="F34" s="18" t="str">
        <x:v>https://www.lpmexpress.com/products/mineral-fiberwool-insulation</x:v>
      </x:c>
      <x:c r="G34" s="2"/>
      <x:c r="H34" s="2"/>
      <x:c r="I34" s="2"/>
      <x:c r="J34" s="2"/>
    </x:row>
    <x:row r="35" ht="88" customHeight="1">
      <x:c r="A35" s="18" t="str">
        <x:v>S08</x:v>
      </x:c>
      <x:c r="B35" s="18" t="str">
        <x:v>Porcelain finishes</x:v>
      </x:c>
      <x:c r="C35" s="18" t="str">
        <x:v>Dexterton</x:v>
      </x:c>
      <x:c r="D35" s="18" t="str">
        <x:v>0917-8583858; official contact page</x:v>
      </x:c>
      <x:c r="E35" s="18" t="str">
        <x:v>Confirm unit basis and a sample before comparing delivered area rates with Wilcon Tayabas.</x:v>
      </x:c>
      <x:c r="F35" s="18" t="str">
        <x:v>https://shop.dexterton.com/product/porcelanico-traver-land-porcelain-stone-tile-60x60-cm/</x:v>
      </x:c>
      <x:c r="G35" s="2"/>
      <x:c r="H35" s="2"/>
      <x:c r="I35" s="2"/>
      <x:c r="J35" s="2"/>
    </x:row>
    <x:row r="36" ht="88" customHeight="1">
      <x:c r="A36" s="18" t="str">
        <x:v>S09</x:v>
      </x:c>
      <x:c r="B36" s="18" t="str">
        <x:v>Non-wood seating</x:v>
      </x:c>
      <x:c r="C36" s="18" t="str">
        <x:v>Uratex</x:v>
      </x:c>
      <x:c r="D36" s="18" t="str">
        <x:v>Official business/contact route</x:v>
      </x:c>
      <x:c r="E36" s="18" t="str">
        <x:v>Request 99 chairs (96 congregation + 3 clergy), optional kneelers priced separately. Fit and stock are unresolved.</x:v>
      </x:c>
      <x:c r="F36" s="18" t="str">
        <x:v>https://uratex.com.ph/products/uratex-monoblock-aiko-folding-chair</x:v>
      </x:c>
      <x:c r="G36" s="2"/>
      <x:c r="H36" s="2"/>
      <x:c r="I36" s="2"/>
      <x:c r="J36" s="2"/>
    </x:row>
    <x:row r="37" ht="88" customHeight="1">
      <x:c r="A37" s="18" t="str">
        <x:v>S10</x:v>
      </x:c>
      <x:c r="B37" s="18" t="str">
        <x:v>Rebar / structural steel</x:v>
      </x:c>
      <x:c r="C37" s="18" t="str">
        <x:v>Southend</x:v>
      </x:c>
      <x:c r="D37" s="18" t="str">
        <x:v>Official quote route</x:v>
      </x:c>
      <x:c r="E37" s="18" t="str">
        <x:v>Grade 60 rebar listed; engineer must set member and reinforcement schedules before order quantities.</x:v>
      </x:c>
      <x:c r="F37" s="18" t="str">
        <x:v>https://www.southend.ph/product/grade-60-deformed-bar</x:v>
      </x:c>
      <x:c r="G37" s="2"/>
      <x:c r="H37" s="2"/>
      <x:c r="I37" s="2"/>
      <x:c r="J37" s="2"/>
    </x:row>
    <x:row r="38" ht="88" customHeight="1">
      <x:c r="A38" s="18" t="str">
        <x:v>S11</x:v>
      </x:c>
      <x:c r="B38" s="18" t="str">
        <x:v>Ready-mix regional lead</x:v>
      </x:c>
      <x:c r="C38" s="18" t="str">
        <x:v>ERODMA, Alaminos, Laguna plant</x:v>
      </x:c>
      <x:c r="D38" s="18" t="str">
        <x:v>erodmaconcrete@yahoo.com; +63 943-345-7374</x:v>
      </x:c>
      <x:c r="E38" s="18" t="str">
        <x:v>Plant is verified; ability to reach Bigo within a suitable placing window is not. Prioritize a current Lucena/Sariaya-area plant after site access is confirmed.</x:v>
      </x:c>
      <x:c r="F38" s="18" t="str">
        <x:v>https://erodma.com/contact/</x:v>
      </x:c>
      <x:c r="G38" s="2"/>
      <x:c r="H38" s="2"/>
      <x:c r="I38" s="2"/>
      <x:c r="J38" s="2"/>
    </x:row>
    <x:row r="39" ht="88" customHeight="1">
      <x:c r="A39" s="18" t="str">
        <x:v>S12</x:v>
      </x:c>
      <x:c r="B39" s="18" t="str">
        <x:v>Termite management</x:v>
      </x:c>
      <x:c r="C39" s="18" t="str">
        <x:v>Rentokil Philippines</x:v>
      </x:c>
      <x:c r="D39" s="18" t="str">
        <x:v>Official inspection/contact route</x:v>
      </x:c>
      <x:c r="E39" s="18" t="str">
        <x:v>Request site-specific prevention, inspections and warranty; no price inferred from unrelated homes.</x:v>
      </x:c>
      <x:c r="F39" s="18" t="str">
        <x:v>https://www.rentokil.com/ph/services/pest-control-services/termites/termite-control</x:v>
      </x:c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7" hidden="0" customWidth="1"/>
    <x:col min="2" max="2" width="58" hidden="0" customWidth="1"/>
    <x:col min="3" max="3" width="23" hidden="0" customWidth="1"/>
    <x:col min="4" max="4" width="34" hidden="0" customWidth="1"/>
    <x:col min="5" max="5" width="22" hidden="0" customWidth="1"/>
    <x:col min="6" max="6" width="16" hidden="0" customWidth="1"/>
    <x:col min="7" max="7" width="5" hidden="0" customWidth="1"/>
    <x:col min="8" max="8" width="85" hidden="0" customWidth="1"/>
    <x:col min="9" max="9" width="5" hidden="0" customWidth="1"/>
    <x:col min="10" max="10" width="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Quote register | complete scope before totals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2"/>
      <x:c r="H3" s="2"/>
      <x:c r="I3" s="2"/>
      <x:c r="J3" s="2"/>
    </x:row>
    <x:row r="4" ht="23" customHeight="1">
      <x:c r="A4" s="2" t="str">
        <x:v>Enter current written quotes in PHP, delivered and installed at the verified site. Amber cells are inputs.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8" customHeight="1">
      <x:c r="A6" s="7" t="str">
        <x:v>ID</x:v>
      </x:c>
      <x:c r="B6" s="7" t="str">
        <x:v>Package boundary</x:v>
      </x:c>
      <x:c r="C6" s="7" t="str">
        <x:v>All-in PHP</x:v>
      </x:c>
      <x:c r="D6" s="7" t="str">
        <x:v>Quote reference / date</x:v>
      </x:c>
      <x:c r="E6" s="7" t="str">
        <x:v>Scope check</x:v>
      </x:c>
      <x:c r="F6" s="7" t="str">
        <x:v>Ready?</x:v>
      </x:c>
      <x:c r="G6" s="2"/>
      <x:c r="H6" s="2" t="str">
        <x:v>Scope to check</x:v>
      </x:c>
      <x:c r="I6" s="2"/>
      <x:c r="J6" s="2"/>
    </x:row>
    <x:row r="7" ht="43" customHeight="1">
      <x:c r="A7" s="2" t="str">
        <x:v>Q01</x:v>
      </x:c>
      <x:c r="B7" s="18" t="str">
        <x:v>Survey, ground investigation, design, permits</x:v>
      </x:c>
      <x:c r="C7" s="10"/>
      <x:c r="D7" s="9"/>
      <x:c r="E7" s="9" t="str">
        <x:v>Awaiting</x:v>
      </x:c>
      <x:c r="F7" s="2" t="str">
        <x:f>IF(AND(ISNUMBER(C7),C7&gt;=0,D7&lt;&gt;"",E7="Comparable"),"Ready","Pending")</x:f>
        <x:v>Pending</x:v>
      </x:c>
      <x:c r="G7" s="2"/>
      <x:c r="H7" s="22" t="str">
        <x:v>Include local architect, engineering, approvals and tests; land excluded.</x:v>
      </x:c>
      <x:c r="I7" s="2"/>
      <x:c r="J7" s="2"/>
    </x:row>
    <x:row r="8" ht="43" customHeight="1">
      <x:c r="A8" s="2" t="str">
        <x:v>Q02</x:v>
      </x:c>
      <x:c r="B8" s="18" t="str">
        <x:v>Site works, drainage and service connections</x:v>
      </x:c>
      <x:c r="C8" s="10"/>
      <x:c r="D8" s="9"/>
      <x:c r="E8" s="9" t="str">
        <x:v>Awaiting</x:v>
      </x:c>
      <x:c r="F8" s="2" t="str">
        <x:f>IF(AND(ISNUMBER(C8),C8&gt;=0,D8&lt;&gt;"",E8="Comparable"),"Ready","Pending")</x:f>
        <x:v>Pending</x:v>
      </x:c>
      <x:c r="G8" s="2"/>
      <x:c r="H8" s="22" t="str">
        <x:v>Access, earthworks, disposal, external paths and utility connections.</x:v>
      </x:c>
      <x:c r="I8" s="2"/>
      <x:c r="J8" s="2"/>
    </x:row>
    <x:row r="9" ht="43" customHeight="1">
      <x:c r="A9" s="2" t="str">
        <x:v>Q03</x:v>
      </x:c>
      <x:c r="B9" s="18" t="str">
        <x:v>Foundations and concrete structural frame</x:v>
      </x:c>
      <x:c r="C9" s="10"/>
      <x:c r="D9" s="9"/>
      <x:c r="E9" s="9" t="str">
        <x:v>Awaiting</x:v>
      </x:c>
      <x:c r="F9" s="2" t="str">
        <x:f>IF(AND(ISNUMBER(C9),C9&gt;=0,D9&lt;&gt;"",E9="Comparable"),"Ready","Pending")</x:f>
        <x:v>Pending</x:v>
      </x:c>
      <x:c r="G9" s="2"/>
      <x:c r="H9" s="22" t="str">
        <x:v>Concrete, rebar, formwork, pumping, curing and structural testing.</x:v>
      </x:c>
      <x:c r="I9" s="2"/>
      <x:c r="J9" s="2"/>
    </x:row>
    <x:row r="10" ht="43" customHeight="1">
      <x:c r="A10" s="2" t="str">
        <x:v>Q04</x:v>
      </x:c>
      <x:c r="B10" s="18" t="str">
        <x:v>Walls, render and partitions</x:v>
      </x:c>
      <x:c r="C10" s="10"/>
      <x:c r="D10" s="9"/>
      <x:c r="E10" s="9" t="str">
        <x:v>Awaiting</x:v>
      </x:c>
      <x:c r="F10" s="2" t="str">
        <x:f>IF(AND(ISNUMBER(C10),C10&gt;=0,D10&lt;&gt;"",E10="Comparable"),"Ready","Pending")</x:f>
        <x:v>Pending</x:v>
      </x:c>
      <x:c r="G10" s="2"/>
      <x:c r="H10" s="22" t="str">
        <x:v>Tested masonry / boards, supporting metal, finish and openings.</x:v>
      </x:c>
      <x:c r="I10" s="2"/>
      <x:c r="J10" s="2"/>
    </x:row>
    <x:row r="11" ht="43" customHeight="1">
      <x:c r="A11" s="2" t="str">
        <x:v>Q05</x:v>
      </x:c>
      <x:c r="B11" s="18" t="str">
        <x:v>Complete roof structure and weather envelope</x:v>
      </x:c>
      <x:c r="C11" s="10"/>
      <x:c r="D11" s="9"/>
      <x:c r="E11" s="9" t="str">
        <x:v>Awaiting</x:v>
      </x:c>
      <x:c r="F11" s="2" t="str">
        <x:f>IF(AND(ISNUMBER(C11),C11&gt;=0,D11&lt;&gt;"",E11="Comparable"),"Ready","Pending")</x:f>
        <x:v>Pending</x:v>
      </x:c>
      <x:c r="G11" s="2"/>
      <x:c r="H11" s="22" t="str">
        <x:v>Engineered steel, purlins, coating, cladding, insulation, flashings, gutters, erection.</x:v>
      </x:c>
      <x:c r="I11" s="2"/>
      <x:c r="J11" s="2"/>
    </x:row>
    <x:row r="12" ht="43" customHeight="1">
      <x:c r="A12" s="2" t="str">
        <x:v>Q06</x:v>
      </x:c>
      <x:c r="B12" s="18" t="str">
        <x:v>Ceilings and acoustic treatment</x:v>
      </x:c>
      <x:c r="C12" s="10"/>
      <x:c r="D12" s="9"/>
      <x:c r="E12" s="9" t="str">
        <x:v>Awaiting</x:v>
      </x:c>
      <x:c r="F12" s="2" t="str">
        <x:f>IF(AND(ISNUMBER(C12),C12&gt;=0,D12&lt;&gt;"",E12="Comparable"),"Ready","Pending")</x:f>
        <x:v>Pending</x:v>
      </x:c>
      <x:c r="G12" s="2"/>
      <x:c r="H12" s="22" t="str">
        <x:v>Non-wood system, support, acoustic backing, access and installation.</x:v>
      </x:c>
      <x:c r="I12" s="2"/>
      <x:c r="J12" s="2"/>
    </x:row>
    <x:row r="13" ht="43" customHeight="1">
      <x:c r="A13" s="2" t="str">
        <x:v>Q07</x:v>
      </x:c>
      <x:c r="B13" s="18" t="str">
        <x:v>Genuine stained-glass assemblies</x:v>
      </x:c>
      <x:c r="C13" s="10"/>
      <x:c r="D13" s="9"/>
      <x:c r="E13" s="9" t="str">
        <x:v>Awaiting</x:v>
      </x:c>
      <x:c r="F13" s="2" t="str">
        <x:f>IF(AND(ISNUMBER(C13),C13&gt;=0,D13&lt;&gt;"",E13="Comparable"),"Ready","Pending")</x:f>
        <x:v>Pending</x:v>
      </x:c>
      <x:c r="G13" s="2"/>
      <x:c r="H13" s="22" t="str">
        <x:v>12 bays: 8 abstract + 4 figurative. Frames, weather glazing, artwork and install.</x:v>
      </x:c>
      <x:c r="I13" s="2"/>
      <x:c r="J13" s="2"/>
    </x:row>
    <x:row r="14" ht="43" customHeight="1">
      <x:c r="A14" s="2" t="str">
        <x:v>Q08</x:v>
      </x:c>
      <x:c r="B14" s="18" t="str">
        <x:v>Doors, clear glazing and ventilation openings</x:v>
      </x:c>
      <x:c r="C14" s="10"/>
      <x:c r="D14" s="9"/>
      <x:c r="E14" s="9" t="str">
        <x:v>Awaiting</x:v>
      </x:c>
      <x:c r="F14" s="2" t="str">
        <x:f>IF(AND(ISNUMBER(C14),C14&gt;=0,D14&lt;&gt;"",E14="Comparable"),"Ready","Pending")</x:f>
        <x:v>Pending</x:v>
      </x:c>
      <x:c r="G14" s="2"/>
      <x:c r="H14" s="22" t="str">
        <x:v>Non-wood frames/cores, hardware, seals, safety glass and screens.</x:v>
      </x:c>
      <x:c r="I14" s="2"/>
      <x:c r="J14" s="2"/>
    </x:row>
    <x:row r="15" ht="43" customHeight="1">
      <x:c r="A15" s="2" t="str">
        <x:v>Q09</x:v>
      </x:c>
      <x:c r="B15" s="18" t="str">
        <x:v>Floor and wall finishes</x:v>
      </x:c>
      <x:c r="C15" s="10"/>
      <x:c r="D15" s="9"/>
      <x:c r="E15" s="9" t="str">
        <x:v>Awaiting</x:v>
      </x:c>
      <x:c r="F15" s="2" t="str">
        <x:f>IF(AND(ISNUMBER(C15),C15&gt;=0,D15&lt;&gt;"",E15="Comparable"),"Ready","Pending")</x:f>
        <x:v>Pending</x:v>
      </x:c>
      <x:c r="G15" s="2"/>
      <x:c r="H15" s="22" t="str">
        <x:v>Net takeoff, slip suitability, skirting, adhesive, grout and waterproofing.</x:v>
      </x:c>
      <x:c r="I15" s="2"/>
      <x:c r="J15" s="2"/>
    </x:row>
    <x:row r="16" ht="43" customHeight="1">
      <x:c r="A16" s="2" t="str">
        <x:v>Q10</x:v>
      </x:c>
      <x:c r="B16" s="18" t="str">
        <x:v>Electrical, lighting and lightning protection</x:v>
      </x:c>
      <x:c r="C16" s="10"/>
      <x:c r="D16" s="9"/>
      <x:c r="E16" s="9" t="str">
        <x:v>Awaiting</x:v>
      </x:c>
      <x:c r="F16" s="2" t="str">
        <x:f>IF(AND(ISNUMBER(C16),C16&gt;=0,D16&lt;&gt;"",E16="Comparable"),"Ready","Pending")</x:f>
        <x:v>Pending</x:v>
      </x:c>
      <x:c r="G16" s="2"/>
      <x:c r="H16" s="22" t="str">
        <x:v>Design, supply, installation, testing and connection.</x:v>
      </x:c>
      <x:c r="I16" s="2"/>
      <x:c r="J16" s="2"/>
    </x:row>
    <x:row r="17" ht="43" customHeight="1">
      <x:c r="A17" s="2" t="str">
        <x:v>Q11</x:v>
      </x:c>
      <x:c r="B17" s="18" t="str">
        <x:v>Plumbing, sanitary fittings and wastewater</x:v>
      </x:c>
      <x:c r="C17" s="10"/>
      <x:c r="D17" s="9"/>
      <x:c r="E17" s="9" t="str">
        <x:v>Awaiting</x:v>
      </x:c>
      <x:c r="F17" s="2" t="str">
        <x:f>IF(AND(ISNUMBER(C17),C17&gt;=0,D17&lt;&gt;"",E17="Comparable"),"Ready","Pending")</x:f>
        <x:v>Pending</x:v>
      </x:c>
      <x:c r="G17" s="2"/>
      <x:c r="H17" s="22" t="str">
        <x:v>Water, drainage, tanks / treatment if required; fixtures and testing.</x:v>
      </x:c>
      <x:c r="I17" s="2"/>
      <x:c r="J17" s="2"/>
    </x:row>
    <x:row r="18" ht="43" customHeight="1">
      <x:c r="A18" s="2" t="str">
        <x:v>Q12</x:v>
      </x:c>
      <x:c r="B18" s="18" t="str">
        <x:v>Ventilation and fire protection systems</x:v>
      </x:c>
      <x:c r="C18" s="10"/>
      <x:c r="D18" s="9"/>
      <x:c r="E18" s="9" t="str">
        <x:v>Awaiting</x:v>
      </x:c>
      <x:c r="F18" s="2" t="str">
        <x:f>IF(AND(ISNUMBER(C18),C18&gt;=0,D18&lt;&gt;"",E18="Comparable"),"Ready","Pending")</x:f>
        <x:v>Pending</x:v>
      </x:c>
      <x:c r="G18" s="2"/>
      <x:c r="H18" s="22" t="str">
        <x:v>Engineer-defined comfort, fresh air, life safety and required equipment.</x:v>
      </x:c>
      <x:c r="I18" s="2"/>
      <x:c r="J18" s="2"/>
    </x:row>
    <x:row r="19" ht="43" customHeight="1">
      <x:c r="A19" s="2" t="str">
        <x:v>Q13</x:v>
      </x:c>
      <x:c r="B19" s="18" t="str">
        <x:v>Audio system</x:v>
      </x:c>
      <x:c r="C19" s="10"/>
      <x:c r="D19" s="9"/>
      <x:c r="E19" s="9" t="str">
        <x:v>Awaiting</x:v>
      </x:c>
      <x:c r="F19" s="2" t="str">
        <x:f>IF(AND(ISNUMBER(C19),C19&gt;=0,D19&lt;&gt;"",E19="Comparable"),"Ready","Pending")</x:f>
        <x:v>Pending</x:v>
      </x:c>
      <x:c r="G19" s="2"/>
      <x:c r="H19" s="22" t="str">
        <x:v>Acoustics-coordinated speech system, cabling, tuning and training.</x:v>
      </x:c>
      <x:c r="I19" s="2"/>
      <x:c r="J19" s="2"/>
    </x:row>
    <x:row r="20" ht="43" customHeight="1">
      <x:c r="A20" s="2" t="str">
        <x:v>Q14</x:v>
      </x:c>
      <x:c r="B20" s="18" t="str">
        <x:v>Furnishings and liturgical fittings</x:v>
      </x:c>
      <x:c r="C20" s="10"/>
      <x:c r="D20" s="9"/>
      <x:c r="E20" s="9" t="str">
        <x:v>Awaiting</x:v>
      </x:c>
      <x:c r="F20" s="2" t="str">
        <x:f>IF(AND(ISNUMBER(C20),C20&gt;=0,D20&lt;&gt;"",E20="Comparable"),"Ready","Pending")</x:f>
        <x:v>Pending</x:v>
      </x:c>
      <x:c r="G20" s="2"/>
      <x:c r="H20" s="22" t="str">
        <x:v>99 chairs; altar, ambo and non-wood storage. Kneelers explicit, not assumed.</x:v>
      </x:c>
      <x:c r="I20" s="2"/>
      <x:c r="J20" s="2"/>
    </x:row>
    <x:row r="21" ht="43" customHeight="1">
      <x:c r="A21" s="2" t="str">
        <x:v>Q15</x:v>
      </x:c>
      <x:c r="B21" s="18" t="str">
        <x:v>Termite prevention and maintenance setup</x:v>
      </x:c>
      <x:c r="C21" s="10"/>
      <x:c r="D21" s="9"/>
      <x:c r="E21" s="9" t="str">
        <x:v>Awaiting</x:v>
      </x:c>
      <x:c r="F21" s="2" t="str">
        <x:f>IF(AND(ISNUMBER(C21),C21&gt;=0,D21&lt;&gt;"",E21="Comparable"),"Ready","Pending")</x:f>
        <x:v>Pending</x:v>
      </x:c>
      <x:c r="G21" s="2"/>
      <x:c r="H21" s="22" t="str">
        <x:v>Site-specific barrier/treatment, inspection access, warranty and first service.</x:v>
      </x:c>
      <x:c r="I21" s="2"/>
      <x:c r="J21" s="2"/>
    </x:row>
    <x:row r="22" ht="43" customHeight="1">
      <x:c r="A22" s="2" t="str">
        <x:v>Q16</x:v>
      </x:c>
      <x:c r="B22" s="18" t="str">
        <x:v>Contractor preliminaries and shared costs</x:v>
      </x:c>
      <x:c r="C22" s="10"/>
      <x:c r="D22" s="9"/>
      <x:c r="E22" s="9" t="str">
        <x:v>Awaiting</x:v>
      </x:c>
      <x:c r="F22" s="2" t="str">
        <x:f>IF(AND(ISNUMBER(C22),C22&gt;=0,D22&lt;&gt;"",E22="Comparable"),"Ready","Pending")</x:f>
        <x:v>Pending</x:v>
      </x:c>
      <x:c r="G22" s="2"/>
      <x:c r="H22" s="22" t="str">
        <x:v>Overhead, supervision, mobilization, insurance, testing not already included.</x:v>
      </x:c>
      <x:c r="I22" s="2"/>
      <x:c r="J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A25" s="2" t="str">
        <x:v>Avoid overlap: each supplied or installed item belongs to one package.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2" t="str">
        <x:v>A zero is valid only with a written exclusion / included-elsewhere reference.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 t="str">
        <x:v>Comparable means quantities, grade, labor, VAT, freight and scope have been checked.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 t="str">
        <x:v>Add contingency only in Cost review; it is not included again in each package.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 t="str">
        <x:v>Record expiry, lead time and warranty in the written quote; no purchase orders issued.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</x:sheetData>
  <x:conditionalFormatting sqref="F7:F22">
    <x:cfRule type="containsText" dxfId="1" priority="1" operator="containsText" text="Pending"/>
  </x:conditionalFormatting>
  <x:dataValidations count="1">
    <x:dataValidation type="list" sqref="E7:E22">
      <x:formula1>"Awaiting,Incomplete,Comparable"</x:formula1>
    </x:dataValidation>
  </x:dataValidations>
  <x:pageMargins left="0.7" right="0.7" top="0.75" bottom="0.75" header="0.3" footer="0.3"/>
</x:worksheet>
</file>